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480" windowHeight="9165" activeTab="0"/>
  </bookViews>
  <sheets>
    <sheet name="калькулятор" sheetId="1" r:id="rId1"/>
  </sheets>
  <definedNames>
    <definedName name="_xlnm.Print_Area" localSheetId="0">'калькулятор'!$A$1:$F$44</definedName>
  </definedNames>
  <calcPr fullCalcOnLoad="1" refMode="R1C1"/>
</workbook>
</file>

<file path=xl/sharedStrings.xml><?xml version="1.0" encoding="utf-8"?>
<sst xmlns="http://schemas.openxmlformats.org/spreadsheetml/2006/main" count="64" uniqueCount="60">
  <si>
    <t xml:space="preserve">Электрическая мощность светильника, Вт </t>
  </si>
  <si>
    <t>-</t>
  </si>
  <si>
    <t>Высвобождение электрических мощностей за 10 лет составит, Квт/ч</t>
  </si>
  <si>
    <t xml:space="preserve"> Светодиодный светильник </t>
  </si>
  <si>
    <t>Инфляция, %</t>
  </si>
  <si>
    <t>Стоимость светодиодного светильника (без учета НДС), руб.</t>
  </si>
  <si>
    <t>1 год</t>
  </si>
  <si>
    <t xml:space="preserve">2 год </t>
  </si>
  <si>
    <t>3 год</t>
  </si>
  <si>
    <t>4 год</t>
  </si>
  <si>
    <t xml:space="preserve">5 год </t>
  </si>
  <si>
    <t>6 год</t>
  </si>
  <si>
    <t>7 год</t>
  </si>
  <si>
    <t>8 год</t>
  </si>
  <si>
    <t xml:space="preserve">9 год </t>
  </si>
  <si>
    <t>10 год</t>
  </si>
  <si>
    <t>окупаемость инвестиционных вложений</t>
  </si>
  <si>
    <t xml:space="preserve">инвестиционные вложения </t>
  </si>
  <si>
    <t>Обычный светильник</t>
  </si>
  <si>
    <t>Стоимость обычного светильника (без учета НДС), руб.</t>
  </si>
  <si>
    <t>Стоимость кВт/ч, руб.</t>
  </si>
  <si>
    <t>Расходы на покупку перегоревших ламп, руб.</t>
  </si>
  <si>
    <t>Количество ламп, которые необходимо купить, шт.</t>
  </si>
  <si>
    <t>Расходы на замена перегоревших ламп, руб.</t>
  </si>
  <si>
    <t>Количество ламп в обычном светильнике, шт.</t>
  </si>
  <si>
    <t>Средний срок службы обычной лампы, час.</t>
  </si>
  <si>
    <t>Время работы светильников в день, час.</t>
  </si>
  <si>
    <t>Срок эксплуатации светильников, год</t>
  </si>
  <si>
    <t>Количество работы светильников в год, час.</t>
  </si>
  <si>
    <t>Потребление светильников в год, Вт/час</t>
  </si>
  <si>
    <t>Потребеление светильников в год, КВТ/час</t>
  </si>
  <si>
    <t>Расход на электроэнергию за 1 год, руб.</t>
  </si>
  <si>
    <t>Расход на электроэнергию за 2 год, руб.</t>
  </si>
  <si>
    <t>Расход на электроэнергию за 3 год, руб.</t>
  </si>
  <si>
    <t>Расход на электроэнергию за 4 год, руб.</t>
  </si>
  <si>
    <t>Расход на электроэнергию за 5 год, руб.</t>
  </si>
  <si>
    <t>Расход на электроэнергию за 6 год, руб.</t>
  </si>
  <si>
    <t>Расход на электроэнергию за 7 год, руб.</t>
  </si>
  <si>
    <t>Расход на электроэнергию за 8 год, руб.</t>
  </si>
  <si>
    <t>Расход на электроэнергию за 9 год, руб.</t>
  </si>
  <si>
    <t>Расход на электроэнергию за 10 год, руб.</t>
  </si>
  <si>
    <t>Расходы на покупку светильников, руб.</t>
  </si>
  <si>
    <t>Расходы на покупку ламп, руб.</t>
  </si>
  <si>
    <t>Расходы на электроэнергию, руб.</t>
  </si>
  <si>
    <t>Расходы на замену и утилизацию старых ламп, руб.</t>
  </si>
  <si>
    <t>Экономия денежных средств составит, руб.</t>
  </si>
  <si>
    <t>Всего расходы за период эксплуатации, руб.</t>
  </si>
  <si>
    <t>Итого расходы по статьям за период эксплуатации:</t>
  </si>
  <si>
    <r>
      <t xml:space="preserve">Исходные данные                                   </t>
    </r>
    <r>
      <rPr>
        <b/>
        <sz val="10"/>
        <color indexed="17"/>
        <rFont val="Verdana"/>
        <family val="2"/>
      </rPr>
      <t xml:space="preserve"> </t>
    </r>
  </si>
  <si>
    <t>Стоимость обычной лампы, руб.</t>
  </si>
  <si>
    <t>Стоимость замены и утилизации обычной лампы, руб.</t>
  </si>
  <si>
    <t>Статьи расходов</t>
  </si>
  <si>
    <r>
      <t xml:space="preserve">Количество </t>
    </r>
    <r>
      <rPr>
        <sz val="11"/>
        <rFont val="Verdana"/>
        <family val="2"/>
      </rPr>
      <t>светодиодных светильнико</t>
    </r>
    <r>
      <rPr>
        <sz val="10"/>
        <rFont val="Verdana"/>
        <family val="2"/>
      </rPr>
      <t>в, шт.</t>
    </r>
  </si>
  <si>
    <r>
      <t xml:space="preserve">Количество </t>
    </r>
    <r>
      <rPr>
        <sz val="11"/>
        <rFont val="Verdana"/>
        <family val="2"/>
      </rPr>
      <t>обычных cветильников</t>
    </r>
    <r>
      <rPr>
        <sz val="10"/>
        <rFont val="Verdana"/>
        <family val="2"/>
      </rPr>
      <t>, шт.</t>
    </r>
  </si>
  <si>
    <t>В исходных данных укажите свои параметры в зависимости от типа светильников и условий эксплуатации</t>
  </si>
  <si>
    <t xml:space="preserve">График окупаемости денежных средств при внедрении светодиодных светильников </t>
  </si>
  <si>
    <r>
      <rPr>
        <b/>
        <sz val="16"/>
        <rFont val="Verdana"/>
        <family val="2"/>
      </rPr>
      <t xml:space="preserve">Расчеты не учитывают  увеличение затрат по оплате обслуживающего персонала,  использованию оборудования и механизмов, снижения затрат при монтаже за счет снижения стоимости кабеля (для светодиодных светильников требуется меньшее сечение кабеля). За период эксплуатации светодиодных светильников реальная экономия денежных средств будет значительно выше.  При новом монтаже покупка электрической мощности снизится в несколько раз, что почти сразу окупит вложения в светодиодное освещение. </t>
    </r>
    <r>
      <rPr>
        <sz val="10"/>
        <rFont val="Verdana"/>
        <family val="2"/>
      </rPr>
      <t xml:space="preserve"> </t>
    </r>
  </si>
  <si>
    <t>Расчет рентабельности при замене устаревших источников света на светодиодные</t>
  </si>
  <si>
    <t>Мощность светодиодного светильника, Вт</t>
  </si>
  <si>
    <t>Мощность обычной лампы, Вт</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</si>
</sst>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000"/>
    <numFmt numFmtId="170" formatCode="0.0000000"/>
    <numFmt numFmtId="171" formatCode="0.000000"/>
    <numFmt numFmtId="172" formatCode="0.00000"/>
    <numFmt numFmtId="173" formatCode="0.0000"/>
    <numFmt numFmtId="174" formatCode="0.000"/>
    <numFmt numFmtId="175" formatCode="#,##0.0"/>
  </numFmts>
  <fonts count="56">
    <font>
      <sz val="10"/>
      <name val="Arial Cyr"/>
      <family val="0"/>
    </font>
    <font>
      <sz val="8"/>
      <name val="Arial Cyr"/>
      <family val="0"/>
    </font>
    <font>
      <u val="single"/>
      <sz val="10"/>
      <color indexed="12"/>
      <name val="Arial Cyr"/>
      <family val="0"/>
    </font>
    <font>
      <u val="single"/>
      <sz val="10"/>
      <color indexed="36"/>
      <name val="Arial Cyr"/>
      <family val="0"/>
    </font>
    <font>
      <sz val="10"/>
      <name val="Verdana"/>
      <family val="2"/>
    </font>
    <font>
      <b/>
      <sz val="10"/>
      <name val="Verdana"/>
      <family val="2"/>
    </font>
    <font>
      <b/>
      <sz val="11"/>
      <name val="Verdana"/>
      <family val="2"/>
    </font>
    <font>
      <b/>
      <sz val="10"/>
      <color indexed="18"/>
      <name val="Verdana"/>
      <family val="2"/>
    </font>
    <font>
      <b/>
      <sz val="12"/>
      <color indexed="18"/>
      <name val="Verdana"/>
      <family val="2"/>
    </font>
    <font>
      <b/>
      <sz val="12"/>
      <color indexed="53"/>
      <name val="Verdana"/>
      <family val="2"/>
    </font>
    <font>
      <b/>
      <sz val="10"/>
      <color indexed="53"/>
      <name val="Arial Cyr"/>
      <family val="0"/>
    </font>
    <font>
      <b/>
      <sz val="14"/>
      <name val="Verdana"/>
      <family val="2"/>
    </font>
    <font>
      <sz val="14"/>
      <name val="Arial Cyr"/>
      <family val="0"/>
    </font>
    <font>
      <b/>
      <sz val="10"/>
      <color indexed="17"/>
      <name val="Verdana"/>
      <family val="2"/>
    </font>
    <font>
      <b/>
      <sz val="12"/>
      <color indexed="9"/>
      <name val="Verdana"/>
      <family val="2"/>
    </font>
    <font>
      <sz val="11"/>
      <name val="Verdana"/>
      <family val="2"/>
    </font>
    <font>
      <sz val="22.5"/>
      <color indexed="8"/>
      <name val="Arial Cyr"/>
      <family val="0"/>
    </font>
    <font>
      <b/>
      <sz val="16"/>
      <name val="Verdana"/>
      <family val="2"/>
    </font>
    <font>
      <b/>
      <sz val="12"/>
      <color indexed="62"/>
      <name val="Verdana"/>
      <family val="0"/>
    </font>
    <font>
      <sz val="9"/>
      <color indexed="62"/>
      <name val="Verdan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27"/>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41">
    <xf numFmtId="0" fontId="0" fillId="0" borderId="0" xfId="0" applyAlignment="1">
      <alignment/>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0" fillId="0" borderId="0" xfId="0" applyAlignment="1">
      <alignment horizontal="center" vertical="center"/>
    </xf>
    <xf numFmtId="0" fontId="4" fillId="0"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0" fillId="0" borderId="0" xfId="0" applyAlignment="1">
      <alignment/>
    </xf>
    <xf numFmtId="0" fontId="4"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3" fontId="7" fillId="0" borderId="10" xfId="0" applyNumberFormat="1" applyFont="1" applyFill="1" applyBorder="1" applyAlignment="1">
      <alignment horizontal="center" vertical="center" wrapText="1"/>
    </xf>
    <xf numFmtId="0" fontId="12" fillId="0" borderId="0" xfId="0" applyFont="1" applyFill="1" applyBorder="1" applyAlignment="1">
      <alignment horizontal="center" vertical="justify" wrapText="1"/>
    </xf>
    <xf numFmtId="0" fontId="8"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vertical="center"/>
    </xf>
    <xf numFmtId="3" fontId="4" fillId="0" borderId="10" xfId="0" applyNumberFormat="1" applyFont="1" applyFill="1" applyBorder="1" applyAlignment="1">
      <alignment horizontal="left" vertical="center" wrapText="1"/>
    </xf>
    <xf numFmtId="0" fontId="6" fillId="34" borderId="10" xfId="0" applyFont="1" applyFill="1" applyBorder="1" applyAlignment="1">
      <alignment horizontal="left" vertical="center" wrapText="1"/>
    </xf>
    <xf numFmtId="3" fontId="6" fillId="34" borderId="10" xfId="0" applyNumberFormat="1" applyFont="1" applyFill="1" applyBorder="1" applyAlignment="1">
      <alignment horizontal="left" vertical="center" wrapText="1"/>
    </xf>
    <xf numFmtId="3" fontId="4" fillId="0" borderId="10" xfId="0" applyNumberFormat="1" applyFont="1" applyBorder="1" applyAlignment="1">
      <alignment horizontal="left" vertical="center" wrapText="1"/>
    </xf>
    <xf numFmtId="0" fontId="0" fillId="0" borderId="0" xfId="0" applyBorder="1" applyAlignment="1">
      <alignment horizontal="center" vertical="center" wrapText="1"/>
    </xf>
    <xf numFmtId="0" fontId="8" fillId="35" borderId="10" xfId="0" applyFont="1" applyFill="1" applyBorder="1" applyAlignment="1">
      <alignment horizontal="left" vertical="center" wrapText="1"/>
    </xf>
    <xf numFmtId="3" fontId="8" fillId="35" borderId="11" xfId="0" applyNumberFormat="1" applyFont="1" applyFill="1" applyBorder="1" applyAlignment="1">
      <alignment horizontal="center" vertical="center" wrapText="1"/>
    </xf>
    <xf numFmtId="0" fontId="0" fillId="0" borderId="12" xfId="0" applyBorder="1" applyAlignment="1">
      <alignment vertical="center" wrapText="1"/>
    </xf>
    <xf numFmtId="0" fontId="11" fillId="0" borderId="13" xfId="0" applyFont="1" applyFill="1" applyBorder="1" applyAlignment="1">
      <alignment horizontal="center" vertical="justify" wrapText="1"/>
    </xf>
    <xf numFmtId="3" fontId="4" fillId="36"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 fontId="4" fillId="36" borderId="11"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0" fillId="0" borderId="10" xfId="0" applyBorder="1" applyAlignment="1">
      <alignment/>
    </xf>
    <xf numFmtId="0" fontId="0" fillId="0" borderId="0" xfId="0" applyBorder="1" applyAlignment="1">
      <alignment/>
    </xf>
    <xf numFmtId="3" fontId="15" fillId="36" borderId="11"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10" xfId="0" applyFont="1" applyBorder="1" applyAlignment="1">
      <alignment horizontal="left" vertical="center" wrapText="1"/>
    </xf>
    <xf numFmtId="0" fontId="5" fillId="37" borderId="10" xfId="0" applyFont="1" applyFill="1" applyBorder="1" applyAlignment="1">
      <alignment horizontal="left" vertical="center" wrapText="1"/>
    </xf>
    <xf numFmtId="0" fontId="0" fillId="37" borderId="10" xfId="0" applyFont="1" applyFill="1" applyBorder="1" applyAlignment="1">
      <alignment horizontal="left" vertical="center" wrapText="1"/>
    </xf>
    <xf numFmtId="0" fontId="11" fillId="0" borderId="0" xfId="0" applyFont="1" applyBorder="1" applyAlignment="1">
      <alignment horizontal="center" vertical="justify" wrapText="1"/>
    </xf>
    <xf numFmtId="0" fontId="14" fillId="38"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8"/>
        </c:manualLayout>
      </c:layout>
      <c:spPr>
        <a:noFill/>
        <a:ln w="3175">
          <a:noFill/>
        </a:ln>
      </c:spPr>
      <c:txPr>
        <a:bodyPr vert="horz" rot="0"/>
        <a:lstStyle/>
        <a:p>
          <a:pPr>
            <a:defRPr lang="en-US" cap="none" sz="2700" b="0" i="0" u="none" baseline="0">
              <a:solidFill>
                <a:srgbClr val="000000"/>
              </a:solidFill>
              <a:latin typeface="Arial Cyr"/>
              <a:ea typeface="Arial Cyr"/>
              <a:cs typeface="Arial Cyr"/>
            </a:defRPr>
          </a:pPr>
        </a:p>
      </c:txPr>
    </c:title>
    <c:plotArea>
      <c:layout>
        <c:manualLayout>
          <c:xMode val="edge"/>
          <c:yMode val="edge"/>
          <c:x val="0.0005"/>
          <c:y val="0.044"/>
          <c:w val="0.88125"/>
          <c:h val="0.95425"/>
        </c:manualLayout>
      </c:layout>
      <c:lineChart>
        <c:grouping val="standard"/>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dLbls>
            <c:numFmt formatCode="General" sourceLinked="1"/>
            <c:spPr>
              <a:noFill/>
              <a:ln w="3175">
                <a:noFill/>
              </a:ln>
            </c:spPr>
            <c:txPr>
              <a:bodyPr vert="horz" rot="0" anchor="ctr"/>
              <a:lstStyle/>
              <a:p>
                <a:pPr algn="ctr">
                  <a:defRPr lang="en-US" cap="none" sz="1200" b="0" i="0" u="none" baseline="0">
                    <a:solidFill>
                      <a:srgbClr val="000000"/>
                    </a:solidFill>
                    <a:latin typeface="Arial Cyr"/>
                    <a:ea typeface="Arial Cyr"/>
                    <a:cs typeface="Arial Cyr"/>
                  </a:defRPr>
                </a:pPr>
              </a:p>
            </c:txPr>
            <c:showLegendKey val="0"/>
            <c:showVal val="1"/>
            <c:showBubbleSize val="0"/>
            <c:showCatName val="0"/>
            <c:showSerName val="0"/>
            <c:showLeaderLines val="1"/>
            <c:showPercent val="0"/>
          </c:dLbls>
          <c:cat>
            <c:strRef>
              <c:f>калькулятор!$D$3:$D$12</c:f>
              <c:strCache/>
            </c:strRef>
          </c:cat>
          <c:val>
            <c:numRef>
              <c:f>калькулятор!$E$3:$E$12</c:f>
              <c:numCache/>
            </c:numRef>
          </c:val>
          <c:smooth val="1"/>
        </c:ser>
        <c:marker val="1"/>
        <c:axId val="4470108"/>
        <c:axId val="40230973"/>
      </c:lineChart>
      <c:catAx>
        <c:axId val="4470108"/>
        <c:scaling>
          <c:orientation val="minMax"/>
        </c:scaling>
        <c:axPos val="b"/>
        <c:delete val="0"/>
        <c:numFmt formatCode="General" sourceLinked="1"/>
        <c:majorTickMark val="none"/>
        <c:minorTickMark val="none"/>
        <c:tickLblPos val="nextTo"/>
        <c:spPr>
          <a:ln w="12700">
            <a:solidFill>
              <a:srgbClr val="333399"/>
            </a:solidFill>
          </a:ln>
        </c:spPr>
        <c:txPr>
          <a:bodyPr vert="horz" rot="0"/>
          <a:lstStyle/>
          <a:p>
            <a:pPr>
              <a:defRPr lang="en-US" cap="none" sz="1200" b="1" i="0" u="none" baseline="0">
                <a:solidFill>
                  <a:srgbClr val="333399"/>
                </a:solidFill>
              </a:defRPr>
            </a:pPr>
          </a:p>
        </c:txPr>
        <c:crossAx val="40230973"/>
        <c:crosses val="autoZero"/>
        <c:auto val="1"/>
        <c:lblOffset val="100"/>
        <c:tickLblSkip val="1"/>
        <c:noMultiLvlLbl val="0"/>
      </c:catAx>
      <c:valAx>
        <c:axId val="40230973"/>
        <c:scaling>
          <c:orientation val="minMax"/>
          <c:max val="8000000"/>
          <c:min val="-1000000"/>
        </c:scaling>
        <c:axPos val="l"/>
        <c:majorGridlines>
          <c:spPr>
            <a:ln w="3175">
              <a:solidFill>
                <a:srgbClr val="333399"/>
              </a:solidFill>
              <a:prstDash val="sysDot"/>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333399"/>
                </a:solidFill>
              </a:defRPr>
            </a:pPr>
          </a:p>
        </c:txPr>
        <c:crossAx val="4470108"/>
        <c:crossesAt val="1"/>
        <c:crossBetween val="between"/>
        <c:dispUnits/>
        <c:majorUnit val="500000"/>
        <c:minorUnit val="50000"/>
      </c:valAx>
      <c:spPr>
        <a:solidFill>
          <a:srgbClr val="FFFFFF"/>
        </a:solidFill>
        <a:ln w="3175">
          <a:solidFill>
            <a:srgbClr val="000000"/>
          </a:solidFill>
        </a:ln>
      </c:spPr>
    </c:plotArea>
    <c:legend>
      <c:legendPos val="r"/>
      <c:layout>
        <c:manualLayout>
          <c:xMode val="edge"/>
          <c:yMode val="edge"/>
          <c:x val="0.89625"/>
          <c:y val="0.68125"/>
          <c:w val="0.10025"/>
          <c:h val="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225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svetorezerv.ru/" TargetMode="External" /><Relationship Id="rId3" Type="http://schemas.openxmlformats.org/officeDocument/2006/relationships/hyperlink" Target="http://www.svetorezerv.ru/" TargetMode="External"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2381250</xdr:colOff>
      <xdr:row>0</xdr:row>
      <xdr:rowOff>0</xdr:rowOff>
    </xdr:to>
    <xdr:pic>
      <xdr:nvPicPr>
        <xdr:cNvPr id="1" name="Picture 52" descr="svetorezerv">
          <a:hlinkClick r:id="rId3"/>
        </xdr:cNvPr>
        <xdr:cNvPicPr preferRelativeResize="1">
          <a:picLocks noChangeAspect="1"/>
        </xdr:cNvPicPr>
      </xdr:nvPicPr>
      <xdr:blipFill>
        <a:blip r:embed="rId1"/>
        <a:stretch>
          <a:fillRect/>
        </a:stretch>
      </xdr:blipFill>
      <xdr:spPr>
        <a:xfrm>
          <a:off x="28575" y="0"/>
          <a:ext cx="2352675" cy="0"/>
        </a:xfrm>
        <a:prstGeom prst="rect">
          <a:avLst/>
        </a:prstGeom>
        <a:noFill/>
        <a:ln w="9525" cmpd="sng">
          <a:noFill/>
        </a:ln>
      </xdr:spPr>
    </xdr:pic>
    <xdr:clientData/>
  </xdr:twoCellAnchor>
  <xdr:twoCellAnchor>
    <xdr:from>
      <xdr:col>3</xdr:col>
      <xdr:colOff>114300</xdr:colOff>
      <xdr:row>12</xdr:row>
      <xdr:rowOff>47625</xdr:rowOff>
    </xdr:from>
    <xdr:to>
      <xdr:col>5</xdr:col>
      <xdr:colOff>9144000</xdr:colOff>
      <xdr:row>43</xdr:row>
      <xdr:rowOff>1000125</xdr:rowOff>
    </xdr:to>
    <xdr:graphicFrame>
      <xdr:nvGraphicFramePr>
        <xdr:cNvPr id="2" name="Chart 31"/>
        <xdr:cNvGraphicFramePr/>
      </xdr:nvGraphicFramePr>
      <xdr:xfrm>
        <a:off x="9734550" y="4229100"/>
        <a:ext cx="11944350" cy="118014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tabSelected="1" view="pageBreakPreview" zoomScale="90" zoomScaleSheetLayoutView="90" zoomScalePageLayoutView="0" workbookViewId="0" topLeftCell="A1">
      <selection activeCell="B6" sqref="B6:C6"/>
    </sheetView>
  </sheetViews>
  <sheetFormatPr defaultColWidth="9.00390625" defaultRowHeight="12.75"/>
  <cols>
    <col min="1" max="1" width="84.25390625" style="1" customWidth="1"/>
    <col min="2" max="3" width="21.00390625" style="1" customWidth="1"/>
    <col min="4" max="4" width="12.375" style="1" customWidth="1"/>
    <col min="5" max="5" width="25.875" style="1" customWidth="1"/>
    <col min="6" max="6" width="120.625" style="1" customWidth="1"/>
    <col min="7" max="16384" width="9.125" style="2" customWidth="1"/>
  </cols>
  <sheetData>
    <row r="1" spans="1:10" ht="32.25" customHeight="1">
      <c r="A1" s="39" t="s">
        <v>57</v>
      </c>
      <c r="B1" s="39"/>
      <c r="C1" s="39"/>
      <c r="D1" s="25" t="s">
        <v>55</v>
      </c>
      <c r="E1" s="25"/>
      <c r="F1" s="25"/>
      <c r="G1" s="13"/>
      <c r="H1" s="13"/>
      <c r="I1" s="13"/>
      <c r="J1" s="13"/>
    </row>
    <row r="2" spans="1:10" ht="27" customHeight="1">
      <c r="A2" s="40" t="s">
        <v>54</v>
      </c>
      <c r="B2" s="40"/>
      <c r="C2" s="40"/>
      <c r="D2" s="34">
        <f>калькулятор!C38-калькулятор!B38</f>
        <v>165000</v>
      </c>
      <c r="E2" s="35"/>
      <c r="F2" s="10" t="s">
        <v>17</v>
      </c>
      <c r="G2" s="32"/>
      <c r="H2" s="32"/>
      <c r="I2" s="32"/>
      <c r="J2" s="32"/>
    </row>
    <row r="3" spans="1:10" ht="27" customHeight="1">
      <c r="A3" s="29" t="s">
        <v>48</v>
      </c>
      <c r="B3" s="29"/>
      <c r="C3" s="29"/>
      <c r="D3" s="8" t="s">
        <v>6</v>
      </c>
      <c r="E3" s="11">
        <f>(калькулятор!B23+(калькулятор!$B$39+калькулятор!$B$40)/10-калькулятор!C23)-D2</f>
        <v>-27851.25</v>
      </c>
      <c r="F3" s="30" t="s">
        <v>16</v>
      </c>
      <c r="G3" s="32"/>
      <c r="H3" s="32"/>
      <c r="I3" s="32"/>
      <c r="J3" s="32"/>
    </row>
    <row r="4" spans="1:10" ht="27" customHeight="1">
      <c r="A4" s="5" t="s">
        <v>52</v>
      </c>
      <c r="B4" s="33">
        <v>100</v>
      </c>
      <c r="C4" s="27"/>
      <c r="D4" s="8" t="s">
        <v>7</v>
      </c>
      <c r="E4" s="11">
        <f>(калькулятор!B24+(калькулятор!$B$39+калькулятор!$B$40)/10-калькулятор!C24)+E3</f>
        <v>116358.05999999997</v>
      </c>
      <c r="F4" s="31"/>
      <c r="G4" s="32"/>
      <c r="H4" s="32"/>
      <c r="I4" s="32"/>
      <c r="J4" s="32"/>
    </row>
    <row r="5" spans="1:10" ht="27" customHeight="1">
      <c r="A5" s="5" t="s">
        <v>53</v>
      </c>
      <c r="B5" s="33">
        <v>100</v>
      </c>
      <c r="C5" s="27"/>
      <c r="D5" s="8" t="s">
        <v>8</v>
      </c>
      <c r="E5" s="12">
        <f>(калькулятор!B25+(калькулятор!$B$39+калькулятор!$B$40)/10-калькулятор!C25)+E4</f>
        <v>268192.77479999996</v>
      </c>
      <c r="F5" s="31"/>
      <c r="G5" s="32"/>
      <c r="H5" s="32"/>
      <c r="I5" s="32"/>
      <c r="J5" s="32"/>
    </row>
    <row r="6" spans="1:10" ht="27" customHeight="1">
      <c r="A6" s="5" t="s">
        <v>24</v>
      </c>
      <c r="B6" s="26">
        <v>1</v>
      </c>
      <c r="C6" s="27"/>
      <c r="D6" s="8" t="s">
        <v>9</v>
      </c>
      <c r="E6" s="12">
        <f>(калькулятор!B26+(калькулятор!$B$39+калькулятор!$B$40)/10-калькулятор!C26)+E5</f>
        <v>428262.9267839999</v>
      </c>
      <c r="F6" s="31"/>
      <c r="G6" s="32"/>
      <c r="H6" s="32"/>
      <c r="I6" s="32"/>
      <c r="J6" s="32"/>
    </row>
    <row r="7" spans="1:10" ht="27" customHeight="1">
      <c r="A7" s="5" t="s">
        <v>59</v>
      </c>
      <c r="B7" s="26">
        <v>70</v>
      </c>
      <c r="C7" s="27"/>
      <c r="D7" s="8" t="s">
        <v>10</v>
      </c>
      <c r="E7" s="12">
        <f>(калькулятор!B27+(калькулятор!$B$39+калькулятор!$B$40)/10-калькулятор!C27)+E6</f>
        <v>597227.3509267198</v>
      </c>
      <c r="F7" s="31"/>
      <c r="G7" s="32"/>
      <c r="H7" s="32"/>
      <c r="I7" s="32"/>
      <c r="J7" s="32"/>
    </row>
    <row r="8" spans="1:10" ht="27" customHeight="1">
      <c r="A8" s="5" t="s">
        <v>25</v>
      </c>
      <c r="B8" s="26">
        <v>8000</v>
      </c>
      <c r="C8" s="27"/>
      <c r="D8" s="8" t="s">
        <v>11</v>
      </c>
      <c r="E8" s="12">
        <f>(калькулятор!B28+(калькулятор!$B$39+калькулятор!$B$40)/10-калькулятор!C28)+E7</f>
        <v>775797.5890008574</v>
      </c>
      <c r="F8" s="31"/>
      <c r="G8" s="32"/>
      <c r="H8" s="32"/>
      <c r="I8" s="32"/>
      <c r="J8" s="32"/>
    </row>
    <row r="9" spans="1:10" ht="27" customHeight="1">
      <c r="A9" s="5" t="s">
        <v>49</v>
      </c>
      <c r="B9" s="26">
        <v>543</v>
      </c>
      <c r="C9" s="27"/>
      <c r="D9" s="8" t="s">
        <v>12</v>
      </c>
      <c r="E9" s="12">
        <f>(калькулятор!B29+(калькулятор!$B$39+калькулятор!$B$40)/10-калькулятор!C29)+E8</f>
        <v>964742.106120926</v>
      </c>
      <c r="F9" s="31"/>
      <c r="G9" s="32"/>
      <c r="H9" s="32"/>
      <c r="I9" s="32"/>
      <c r="J9" s="32"/>
    </row>
    <row r="10" spans="1:10" ht="27" customHeight="1">
      <c r="A10" s="5" t="s">
        <v>50</v>
      </c>
      <c r="B10" s="26">
        <v>350</v>
      </c>
      <c r="C10" s="27"/>
      <c r="D10" s="8" t="s">
        <v>13</v>
      </c>
      <c r="E10" s="12">
        <f>(калькулятор!B30+(калькулятор!$B$39+калькулятор!$B$40)/10-калькулятор!C30)+E9</f>
        <v>1164890.8446106</v>
      </c>
      <c r="F10" s="31"/>
      <c r="G10" s="32"/>
      <c r="H10" s="32"/>
      <c r="I10" s="32"/>
      <c r="J10" s="32"/>
    </row>
    <row r="11" spans="1:10" ht="27" customHeight="1">
      <c r="A11" s="5" t="s">
        <v>19</v>
      </c>
      <c r="B11" s="26">
        <v>1850</v>
      </c>
      <c r="C11" s="27"/>
      <c r="D11" s="8" t="s">
        <v>14</v>
      </c>
      <c r="E11" s="12">
        <f>(калькулятор!B31+(калькулятор!$B$39+калькулятор!$B$40)/10-калькулятор!C31)+E10</f>
        <v>1377140.1421794482</v>
      </c>
      <c r="F11" s="31"/>
      <c r="G11" s="32"/>
      <c r="H11" s="32"/>
      <c r="I11" s="32"/>
      <c r="J11" s="32"/>
    </row>
    <row r="12" spans="1:10" ht="27" customHeight="1">
      <c r="A12" s="5" t="s">
        <v>5</v>
      </c>
      <c r="B12" s="26">
        <v>3500</v>
      </c>
      <c r="C12" s="27"/>
      <c r="D12" s="8" t="s">
        <v>15</v>
      </c>
      <c r="E12" s="12">
        <f>(калькулятор!B32+(калькулятор!$B$39+калькулятор!$B$40)/10-калькулятор!C32)+E11</f>
        <v>1602458.043553804</v>
      </c>
      <c r="F12" s="31"/>
      <c r="G12" s="32"/>
      <c r="H12" s="32"/>
      <c r="I12" s="32"/>
      <c r="J12" s="32"/>
    </row>
    <row r="13" spans="1:10" ht="27" customHeight="1">
      <c r="A13" s="5" t="s">
        <v>58</v>
      </c>
      <c r="B13" s="26">
        <v>60</v>
      </c>
      <c r="C13" s="27"/>
      <c r="D13" s="4"/>
      <c r="E13" s="4"/>
      <c r="F13" s="21"/>
      <c r="G13" s="15"/>
      <c r="H13" s="15"/>
      <c r="I13" s="15"/>
      <c r="J13" s="15"/>
    </row>
    <row r="14" spans="1:10" ht="27" customHeight="1">
      <c r="A14" s="5" t="s">
        <v>26</v>
      </c>
      <c r="B14" s="26">
        <v>12</v>
      </c>
      <c r="C14" s="27"/>
      <c r="D14" s="4"/>
      <c r="E14" s="4"/>
      <c r="F14" s="14"/>
      <c r="G14" s="15"/>
      <c r="H14" s="15"/>
      <c r="I14" s="15"/>
      <c r="J14" s="15"/>
    </row>
    <row r="15" spans="1:10" ht="27" customHeight="1">
      <c r="A15" s="5" t="s">
        <v>27</v>
      </c>
      <c r="B15" s="26">
        <v>10</v>
      </c>
      <c r="C15" s="27"/>
      <c r="D15" s="4"/>
      <c r="E15" s="4"/>
      <c r="F15" s="14"/>
      <c r="G15" s="15"/>
      <c r="H15" s="7"/>
      <c r="I15" s="7"/>
      <c r="J15" s="7"/>
    </row>
    <row r="16" spans="1:10" ht="27" customHeight="1">
      <c r="A16" s="5" t="s">
        <v>20</v>
      </c>
      <c r="B16" s="28">
        <v>6.5</v>
      </c>
      <c r="C16" s="27"/>
      <c r="D16" s="4"/>
      <c r="E16" s="4"/>
      <c r="F16" s="16"/>
      <c r="G16" s="15"/>
      <c r="H16" s="7"/>
      <c r="I16" s="7"/>
      <c r="J16" s="7"/>
    </row>
    <row r="17" spans="1:10" ht="27" customHeight="1">
      <c r="A17" s="5" t="s">
        <v>4</v>
      </c>
      <c r="B17" s="26">
        <v>8</v>
      </c>
      <c r="C17" s="27"/>
      <c r="D17" s="4"/>
      <c r="E17" s="4"/>
      <c r="F17" s="4"/>
      <c r="G17" s="15"/>
      <c r="H17" s="7"/>
      <c r="I17" s="7"/>
      <c r="J17" s="7"/>
    </row>
    <row r="18" spans="1:10" ht="27" customHeight="1">
      <c r="A18" s="6" t="s">
        <v>51</v>
      </c>
      <c r="B18" s="9" t="s">
        <v>18</v>
      </c>
      <c r="C18" s="9" t="s">
        <v>3</v>
      </c>
      <c r="D18" s="4"/>
      <c r="E18" s="4"/>
      <c r="F18" s="4"/>
      <c r="G18" s="7"/>
      <c r="H18" s="7"/>
      <c r="I18" s="7"/>
      <c r="J18" s="7"/>
    </row>
    <row r="19" spans="1:6" ht="27" customHeight="1">
      <c r="A19" s="3" t="s">
        <v>0</v>
      </c>
      <c r="B19" s="20">
        <f>B6*(B7+B7*30%)</f>
        <v>91</v>
      </c>
      <c r="C19" s="20">
        <f>B13</f>
        <v>60</v>
      </c>
      <c r="D19" s="4"/>
      <c r="E19" s="4"/>
      <c r="F19" s="4"/>
    </row>
    <row r="20" spans="1:6" ht="27" customHeight="1">
      <c r="A20" s="3" t="s">
        <v>28</v>
      </c>
      <c r="B20" s="20">
        <f>365*B14</f>
        <v>4380</v>
      </c>
      <c r="C20" s="20">
        <f>365*B14</f>
        <v>4380</v>
      </c>
      <c r="D20" s="4"/>
      <c r="E20" s="4"/>
      <c r="F20" s="4"/>
    </row>
    <row r="21" spans="1:6" ht="27" customHeight="1">
      <c r="A21" s="3" t="s">
        <v>29</v>
      </c>
      <c r="B21" s="20">
        <f>B19*B20*B5</f>
        <v>39858000</v>
      </c>
      <c r="C21" s="20">
        <f>C19*C20*B4</f>
        <v>26280000</v>
      </c>
      <c r="D21" s="4"/>
      <c r="E21" s="4"/>
      <c r="F21" s="4"/>
    </row>
    <row r="22" spans="1:6" ht="27" customHeight="1">
      <c r="A22" s="3" t="s">
        <v>30</v>
      </c>
      <c r="B22" s="20">
        <f>B21/1000</f>
        <v>39858</v>
      </c>
      <c r="C22" s="20">
        <f>C21/1000</f>
        <v>26280</v>
      </c>
      <c r="D22" s="4"/>
      <c r="E22" s="4"/>
      <c r="F22" s="4"/>
    </row>
    <row r="23" spans="1:6" ht="27" customHeight="1">
      <c r="A23" s="3" t="s">
        <v>31</v>
      </c>
      <c r="B23" s="20">
        <f>PRODUCT(B22,B16)</f>
        <v>259077</v>
      </c>
      <c r="C23" s="20">
        <f>PRODUCT(C22,B16)</f>
        <v>170820</v>
      </c>
      <c r="D23" s="4"/>
      <c r="E23" s="4"/>
      <c r="F23" s="4"/>
    </row>
    <row r="24" spans="1:6" ht="27" customHeight="1">
      <c r="A24" s="3" t="s">
        <v>32</v>
      </c>
      <c r="B24" s="20">
        <f>B23*(100+B17)/100</f>
        <v>279803.16</v>
      </c>
      <c r="C24" s="20">
        <f>C23*(100+B17)/100</f>
        <v>184485.6</v>
      </c>
      <c r="D24" s="4"/>
      <c r="E24" s="4"/>
      <c r="F24" s="4"/>
    </row>
    <row r="25" spans="1:6" ht="27" customHeight="1">
      <c r="A25" s="3" t="s">
        <v>33</v>
      </c>
      <c r="B25" s="20">
        <f>B24*(100+B17)/100</f>
        <v>302187.4128</v>
      </c>
      <c r="C25" s="20">
        <f>C24*(100+B17)/100</f>
        <v>199244.448</v>
      </c>
      <c r="D25" s="4"/>
      <c r="E25" s="4"/>
      <c r="F25" s="4"/>
    </row>
    <row r="26" spans="1:6" ht="27" customHeight="1">
      <c r="A26" s="3" t="s">
        <v>34</v>
      </c>
      <c r="B26" s="20">
        <f>B25*(100+B17)/100</f>
        <v>326362.40582399996</v>
      </c>
      <c r="C26" s="20">
        <f>C25*(100+B17)/100</f>
        <v>215184.00384</v>
      </c>
      <c r="D26" s="4"/>
      <c r="E26" s="4"/>
      <c r="F26" s="4"/>
    </row>
    <row r="27" spans="1:6" ht="27" customHeight="1">
      <c r="A27" s="3" t="s">
        <v>35</v>
      </c>
      <c r="B27" s="20">
        <f>B26*(100+B17)/100</f>
        <v>352471.39828991995</v>
      </c>
      <c r="C27" s="20">
        <f>C26*(100+B17)/100</f>
        <v>232398.7241472</v>
      </c>
      <c r="D27" s="4"/>
      <c r="E27" s="4"/>
      <c r="F27" s="4"/>
    </row>
    <row r="28" spans="1:6" ht="27" customHeight="1">
      <c r="A28" s="3" t="s">
        <v>36</v>
      </c>
      <c r="B28" s="20">
        <f>B27*(100+B17)/100</f>
        <v>380669.11015311355</v>
      </c>
      <c r="C28" s="20">
        <f>C27*(100+B17)/100</f>
        <v>250990.622078976</v>
      </c>
      <c r="D28" s="4"/>
      <c r="E28" s="4"/>
      <c r="F28" s="4"/>
    </row>
    <row r="29" spans="1:6" ht="27" customHeight="1">
      <c r="A29" s="3" t="s">
        <v>37</v>
      </c>
      <c r="B29" s="20">
        <f>B28*(100+B17)/100</f>
        <v>411122.6389653626</v>
      </c>
      <c r="C29" s="20">
        <f>C28*(100+B17)/100</f>
        <v>271069.8718452941</v>
      </c>
      <c r="D29" s="4"/>
      <c r="E29" s="4"/>
      <c r="F29" s="4"/>
    </row>
    <row r="30" spans="1:6" ht="27" customHeight="1">
      <c r="A30" s="3" t="s">
        <v>38</v>
      </c>
      <c r="B30" s="20">
        <f>B29*(100+B17)/100</f>
        <v>444012.4500825916</v>
      </c>
      <c r="C30" s="20">
        <f>C29*(100+B17)/100</f>
        <v>292755.46159291756</v>
      </c>
      <c r="D30" s="4"/>
      <c r="E30" s="4"/>
      <c r="F30" s="4"/>
    </row>
    <row r="31" spans="1:6" ht="27" customHeight="1">
      <c r="A31" s="3" t="s">
        <v>39</v>
      </c>
      <c r="B31" s="20">
        <f>B30*(100+B17)/100</f>
        <v>479533.446089199</v>
      </c>
      <c r="C31" s="20">
        <f>C30*(100+B17)/100</f>
        <v>316175.898520351</v>
      </c>
      <c r="D31" s="4"/>
      <c r="E31" s="4"/>
      <c r="F31" s="4"/>
    </row>
    <row r="32" spans="1:6" ht="27" customHeight="1">
      <c r="A32" s="3" t="s">
        <v>40</v>
      </c>
      <c r="B32" s="20">
        <f>B31*(100+B17)/100</f>
        <v>517896.12177633494</v>
      </c>
      <c r="C32" s="20">
        <f>C31*(100+B17)/100</f>
        <v>341469.9704019791</v>
      </c>
      <c r="D32" s="4"/>
      <c r="E32" s="4"/>
      <c r="F32" s="4"/>
    </row>
    <row r="33" spans="1:6" ht="27" customHeight="1">
      <c r="A33" s="3" t="s">
        <v>22</v>
      </c>
      <c r="B33" s="20">
        <f>365*10*B14/B8*B5*B6</f>
        <v>547.5</v>
      </c>
      <c r="C33" s="3" t="s">
        <v>1</v>
      </c>
      <c r="D33" s="4"/>
      <c r="E33" s="4"/>
      <c r="F33" s="4"/>
    </row>
    <row r="34" spans="1:6" ht="27" customHeight="1">
      <c r="A34" s="3" t="s">
        <v>21</v>
      </c>
      <c r="B34" s="20">
        <f>B9*B33</f>
        <v>297292.5</v>
      </c>
      <c r="C34" s="3" t="s">
        <v>1</v>
      </c>
      <c r="D34" s="4"/>
      <c r="E34" s="4"/>
      <c r="F34" s="4"/>
    </row>
    <row r="35" spans="1:6" ht="27" customHeight="1">
      <c r="A35" s="3" t="s">
        <v>23</v>
      </c>
      <c r="B35" s="20">
        <f>B33*B10</f>
        <v>191625</v>
      </c>
      <c r="C35" s="3" t="s">
        <v>1</v>
      </c>
      <c r="D35" s="4"/>
      <c r="E35" s="4"/>
      <c r="F35" s="4"/>
    </row>
    <row r="36" spans="1:6" ht="27" customHeight="1">
      <c r="A36" s="37" t="s">
        <v>47</v>
      </c>
      <c r="B36" s="38"/>
      <c r="C36" s="38"/>
      <c r="D36" s="4"/>
      <c r="E36" s="4"/>
      <c r="F36" s="4"/>
    </row>
    <row r="37" spans="1:6" ht="27" customHeight="1">
      <c r="A37" s="5" t="s">
        <v>43</v>
      </c>
      <c r="B37" s="17">
        <f>SUM(B23:B32)</f>
        <v>3753135.1439805217</v>
      </c>
      <c r="C37" s="17">
        <f>SUM(C23:C32)</f>
        <v>2474594.6004267177</v>
      </c>
      <c r="D37" s="4"/>
      <c r="E37" s="4"/>
      <c r="F37" s="4"/>
    </row>
    <row r="38" spans="1:6" ht="27" customHeight="1">
      <c r="A38" s="5" t="s">
        <v>41</v>
      </c>
      <c r="B38" s="17">
        <f>B5*B11</f>
        <v>185000</v>
      </c>
      <c r="C38" s="17">
        <f>B4*B12</f>
        <v>350000</v>
      </c>
      <c r="D38" s="4"/>
      <c r="E38" s="4"/>
      <c r="F38" s="4"/>
    </row>
    <row r="39" spans="1:6" ht="27" customHeight="1">
      <c r="A39" s="5" t="s">
        <v>42</v>
      </c>
      <c r="B39" s="17">
        <f>B34</f>
        <v>297292.5</v>
      </c>
      <c r="C39" s="5" t="s">
        <v>1</v>
      </c>
      <c r="D39" s="4"/>
      <c r="E39" s="4"/>
      <c r="F39" s="4"/>
    </row>
    <row r="40" spans="1:6" ht="27" customHeight="1">
      <c r="A40" s="5" t="s">
        <v>44</v>
      </c>
      <c r="B40" s="17">
        <f>B35</f>
        <v>191625</v>
      </c>
      <c r="C40" s="5" t="s">
        <v>1</v>
      </c>
      <c r="D40" s="4"/>
      <c r="E40" s="4"/>
      <c r="F40" s="4"/>
    </row>
    <row r="41" spans="1:6" ht="27" customHeight="1">
      <c r="A41" s="18" t="s">
        <v>46</v>
      </c>
      <c r="B41" s="19">
        <f>SUM(B37:B40)</f>
        <v>4427052.643980522</v>
      </c>
      <c r="C41" s="19">
        <f>SUM(C37:C40)</f>
        <v>2824594.6004267177</v>
      </c>
      <c r="D41" s="4"/>
      <c r="E41" s="4"/>
      <c r="F41" s="4"/>
    </row>
    <row r="42" spans="1:6" ht="27" customHeight="1">
      <c r="A42" s="22" t="s">
        <v>45</v>
      </c>
      <c r="B42" s="23">
        <f>SUM(B41,-C41)</f>
        <v>1602458.043553804</v>
      </c>
      <c r="C42" s="24"/>
      <c r="D42" s="4"/>
      <c r="E42" s="4"/>
      <c r="F42" s="4"/>
    </row>
    <row r="43" spans="1:6" ht="44.25" customHeight="1">
      <c r="A43" s="22" t="s">
        <v>2</v>
      </c>
      <c r="B43" s="23">
        <f>B22*10-C22*10</f>
        <v>135780</v>
      </c>
      <c r="C43" s="24"/>
      <c r="D43" s="4"/>
      <c r="E43" s="4"/>
      <c r="F43" s="4"/>
    </row>
    <row r="44" spans="1:6" ht="252.75" customHeight="1">
      <c r="A44" s="36" t="s">
        <v>56</v>
      </c>
      <c r="B44" s="36"/>
      <c r="C44" s="36"/>
      <c r="D44" s="4"/>
      <c r="E44" s="4"/>
      <c r="F44" s="4"/>
    </row>
    <row r="45" spans="4:6" ht="24" customHeight="1">
      <c r="D45" s="4"/>
      <c r="E45" s="4"/>
      <c r="F45" s="4"/>
    </row>
    <row r="46" spans="4:6" ht="24" customHeight="1">
      <c r="D46" s="4"/>
      <c r="E46" s="4"/>
      <c r="F46" s="4"/>
    </row>
    <row r="47" spans="4:6" ht="24" customHeight="1">
      <c r="D47" s="4"/>
      <c r="E47" s="4"/>
      <c r="F47" s="4"/>
    </row>
    <row r="48" spans="4:6" ht="27" customHeight="1">
      <c r="D48" s="4"/>
      <c r="E48" s="4"/>
      <c r="F48" s="4"/>
    </row>
    <row r="49" spans="4:6" ht="26.25" customHeight="1">
      <c r="D49" s="4"/>
      <c r="E49" s="4"/>
      <c r="F49" s="4"/>
    </row>
    <row r="50" spans="4:6" ht="26.25" customHeight="1">
      <c r="D50" s="4"/>
      <c r="E50" s="4"/>
      <c r="F50" s="4"/>
    </row>
    <row r="51" ht="43.5" customHeight="1">
      <c r="F51" s="4"/>
    </row>
    <row r="52" ht="12.75">
      <c r="F52" s="4"/>
    </row>
    <row r="53" ht="12.75">
      <c r="F53" s="4"/>
    </row>
  </sheetData>
  <sheetProtection/>
  <mergeCells count="25">
    <mergeCell ref="A44:C44"/>
    <mergeCell ref="A36:C36"/>
    <mergeCell ref="A1:C1"/>
    <mergeCell ref="A2:C2"/>
    <mergeCell ref="B9:C9"/>
    <mergeCell ref="B10:C10"/>
    <mergeCell ref="B11:C11"/>
    <mergeCell ref="B12:C12"/>
    <mergeCell ref="B13:C13"/>
    <mergeCell ref="B14:C14"/>
    <mergeCell ref="G2:J12"/>
    <mergeCell ref="B4:C4"/>
    <mergeCell ref="B5:C5"/>
    <mergeCell ref="B6:C6"/>
    <mergeCell ref="B7:C7"/>
    <mergeCell ref="B8:C8"/>
    <mergeCell ref="D2:E2"/>
    <mergeCell ref="B43:C43"/>
    <mergeCell ref="D1:F1"/>
    <mergeCell ref="B15:C15"/>
    <mergeCell ref="B16:C16"/>
    <mergeCell ref="B17:C17"/>
    <mergeCell ref="B42:C42"/>
    <mergeCell ref="A3:C3"/>
    <mergeCell ref="F3:F12"/>
  </mergeCells>
  <printOptions/>
  <pageMargins left="0.5905511811023623" right="0.1968503937007874" top="0.1968503937007874" bottom="0.1968503937007874" header="0.5118110236220472" footer="0.5118110236220472"/>
  <pageSetup horizontalDpi="600" verticalDpi="600" orientation="portrait" scale="63" r:id="rId2"/>
  <colBreaks count="1" manualBreakCount="1">
    <brk id="3" max="4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перв</dc:creator>
  <cp:keywords/>
  <dc:description/>
  <cp:lastModifiedBy>Евгений</cp:lastModifiedBy>
  <cp:lastPrinted>2010-10-29T08:56:10Z</cp:lastPrinted>
  <dcterms:created xsi:type="dcterms:W3CDTF">2008-10-02T10:08:15Z</dcterms:created>
  <dcterms:modified xsi:type="dcterms:W3CDTF">2018-03-13T09:14:24Z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